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G-Def-Sup\2014 SD Resource Procurement Plan\Avoided Cost\2016 Avoided Cost Projects\Juhl\Data Requests\Juhl-008\"/>
    </mc:Choice>
  </mc:AlternateContent>
  <bookViews>
    <workbookView xWindow="0" yWindow="0" windowWidth="36045" windowHeight="9360"/>
  </bookViews>
  <sheets>
    <sheet name="Sheet1" sheetId="1" r:id="rId1"/>
    <sheet name="Sheet2" sheetId="2" r:id="rId2"/>
  </sheets>
  <externalReferences>
    <externalReference r:id="rId3"/>
  </externalReferenc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2" i="1" l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41" i="1"/>
  <c r="A50" i="1" l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I19" i="1" l="1"/>
  <c r="E45" i="1" s="1"/>
  <c r="I20" i="1"/>
  <c r="E46" i="1" s="1"/>
  <c r="I21" i="1"/>
  <c r="E47" i="1" s="1"/>
  <c r="I22" i="1"/>
  <c r="E48" i="1" s="1"/>
  <c r="I23" i="1"/>
  <c r="E49" i="1" s="1"/>
  <c r="I18" i="1"/>
  <c r="E44" i="1" s="1"/>
  <c r="I16" i="1"/>
  <c r="E42" i="1" s="1"/>
  <c r="I17" i="1"/>
  <c r="E43" i="1" s="1"/>
  <c r="H16" i="1"/>
  <c r="D42" i="1" s="1"/>
  <c r="H17" i="1"/>
  <c r="D43" i="1" s="1"/>
  <c r="H18" i="1"/>
  <c r="D44" i="1" s="1"/>
  <c r="H19" i="1"/>
  <c r="D45" i="1" s="1"/>
  <c r="H20" i="1"/>
  <c r="D46" i="1" s="1"/>
  <c r="H21" i="1"/>
  <c r="D47" i="1" s="1"/>
  <c r="H22" i="1"/>
  <c r="D48" i="1" s="1"/>
  <c r="G16" i="1"/>
  <c r="C42" i="1" s="1"/>
  <c r="G17" i="1"/>
  <c r="C43" i="1" s="1"/>
  <c r="G18" i="1"/>
  <c r="C44" i="1" s="1"/>
  <c r="G19" i="1"/>
  <c r="C45" i="1" s="1"/>
  <c r="F25" i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24" i="1"/>
  <c r="D25" i="1" l="1"/>
  <c r="I25" i="1" s="1"/>
  <c r="E51" i="1" s="1"/>
  <c r="D24" i="1"/>
  <c r="I24" i="1" s="1"/>
  <c r="E50" i="1" s="1"/>
  <c r="C24" i="1"/>
  <c r="H24" i="1" s="1"/>
  <c r="D50" i="1" s="1"/>
  <c r="C25" i="1"/>
  <c r="C23" i="1"/>
  <c r="H23" i="1" s="1"/>
  <c r="D49" i="1" s="1"/>
  <c r="B20" i="1"/>
  <c r="G20" i="1" s="1"/>
  <c r="C46" i="1" s="1"/>
  <c r="A25" i="1"/>
  <c r="A26" i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24" i="1"/>
  <c r="D15" i="1"/>
  <c r="I15" i="1" s="1"/>
  <c r="E41" i="1" s="1"/>
  <c r="C15" i="1"/>
  <c r="H15" i="1" s="1"/>
  <c r="D41" i="1" s="1"/>
  <c r="B15" i="1"/>
  <c r="G15" i="1" s="1"/>
  <c r="C41" i="1" s="1"/>
  <c r="C26" i="1" l="1"/>
  <c r="H25" i="1"/>
  <c r="D51" i="1" s="1"/>
  <c r="B21" i="1"/>
  <c r="D26" i="1"/>
  <c r="C27" i="1" l="1"/>
  <c r="H26" i="1"/>
  <c r="D52" i="1" s="1"/>
  <c r="D27" i="1"/>
  <c r="I26" i="1"/>
  <c r="E52" i="1" s="1"/>
  <c r="G21" i="1"/>
  <c r="C47" i="1" s="1"/>
  <c r="B22" i="1"/>
  <c r="C28" i="1" l="1"/>
  <c r="H27" i="1"/>
  <c r="D53" i="1" s="1"/>
  <c r="D28" i="1"/>
  <c r="I27" i="1"/>
  <c r="E53" i="1" s="1"/>
  <c r="G22" i="1"/>
  <c r="C48" i="1" s="1"/>
  <c r="B23" i="1"/>
  <c r="C29" i="1" l="1"/>
  <c r="H28" i="1"/>
  <c r="D54" i="1" s="1"/>
  <c r="D29" i="1"/>
  <c r="I28" i="1"/>
  <c r="E54" i="1" s="1"/>
  <c r="G23" i="1"/>
  <c r="C49" i="1" s="1"/>
  <c r="B24" i="1"/>
  <c r="C30" i="1" l="1"/>
  <c r="H29" i="1"/>
  <c r="D55" i="1" s="1"/>
  <c r="D30" i="1"/>
  <c r="I29" i="1"/>
  <c r="E55" i="1" s="1"/>
  <c r="B25" i="1"/>
  <c r="G24" i="1"/>
  <c r="C50" i="1" s="1"/>
  <c r="B26" i="1" l="1"/>
  <c r="G25" i="1"/>
  <c r="C51" i="1" s="1"/>
  <c r="C31" i="1"/>
  <c r="H30" i="1"/>
  <c r="D56" i="1" s="1"/>
  <c r="D31" i="1"/>
  <c r="I30" i="1"/>
  <c r="E56" i="1" s="1"/>
  <c r="C32" i="1" l="1"/>
  <c r="H31" i="1"/>
  <c r="D57" i="1" s="1"/>
  <c r="D32" i="1"/>
  <c r="I31" i="1"/>
  <c r="E57" i="1" s="1"/>
  <c r="B27" i="1"/>
  <c r="G26" i="1"/>
  <c r="C52" i="1" s="1"/>
  <c r="D33" i="1" l="1"/>
  <c r="I32" i="1"/>
  <c r="E58" i="1" s="1"/>
  <c r="B28" i="1"/>
  <c r="G27" i="1"/>
  <c r="C53" i="1" s="1"/>
  <c r="C33" i="1"/>
  <c r="H32" i="1"/>
  <c r="D58" i="1" s="1"/>
  <c r="B29" i="1" l="1"/>
  <c r="G28" i="1"/>
  <c r="C54" i="1" s="1"/>
  <c r="C34" i="1"/>
  <c r="H33" i="1"/>
  <c r="D59" i="1" s="1"/>
  <c r="D34" i="1"/>
  <c r="I33" i="1"/>
  <c r="E59" i="1" s="1"/>
  <c r="C35" i="1" l="1"/>
  <c r="H34" i="1"/>
  <c r="D60" i="1" s="1"/>
  <c r="D35" i="1"/>
  <c r="I34" i="1"/>
  <c r="E60" i="1" s="1"/>
  <c r="B30" i="1"/>
  <c r="G29" i="1"/>
  <c r="C55" i="1" s="1"/>
  <c r="D36" i="1" l="1"/>
  <c r="I35" i="1"/>
  <c r="E61" i="1" s="1"/>
  <c r="B31" i="1"/>
  <c r="G30" i="1"/>
  <c r="C56" i="1" s="1"/>
  <c r="C36" i="1"/>
  <c r="H35" i="1"/>
  <c r="D61" i="1" s="1"/>
  <c r="B32" i="1" l="1"/>
  <c r="G31" i="1"/>
  <c r="C57" i="1" s="1"/>
  <c r="C37" i="1"/>
  <c r="H36" i="1"/>
  <c r="D62" i="1" s="1"/>
  <c r="D37" i="1"/>
  <c r="I36" i="1"/>
  <c r="E62" i="1" s="1"/>
  <c r="C38" i="1" l="1"/>
  <c r="H38" i="1" s="1"/>
  <c r="D64" i="1" s="1"/>
  <c r="H37" i="1"/>
  <c r="D63" i="1" s="1"/>
  <c r="D38" i="1"/>
  <c r="I38" i="1" s="1"/>
  <c r="E64" i="1" s="1"/>
  <c r="I37" i="1"/>
  <c r="E63" i="1" s="1"/>
  <c r="B33" i="1"/>
  <c r="G32" i="1"/>
  <c r="C58" i="1" s="1"/>
  <c r="B34" i="1" l="1"/>
  <c r="G33" i="1"/>
  <c r="C59" i="1" s="1"/>
  <c r="B35" i="1" l="1"/>
  <c r="G34" i="1"/>
  <c r="C60" i="1" s="1"/>
  <c r="B37" i="1" l="1"/>
  <c r="B36" i="1"/>
  <c r="G36" i="1" s="1"/>
  <c r="C62" i="1" s="1"/>
  <c r="G35" i="1"/>
  <c r="C61" i="1" s="1"/>
  <c r="B38" i="1" l="1"/>
  <c r="G38" i="1" s="1"/>
  <c r="C64" i="1" s="1"/>
  <c r="G37" i="1"/>
  <c r="C63" i="1" s="1"/>
</calcChain>
</file>

<file path=xl/sharedStrings.xml><?xml version="1.0" encoding="utf-8"?>
<sst xmlns="http://schemas.openxmlformats.org/spreadsheetml/2006/main" count="13" uniqueCount="7">
  <si>
    <t>Coyote   ($/ton)</t>
  </si>
  <si>
    <t>Big Stone ($/ton)</t>
  </si>
  <si>
    <t>Neal ($/ton)</t>
  </si>
  <si>
    <t>Coyote</t>
  </si>
  <si>
    <t>Big Stone</t>
  </si>
  <si>
    <t>Neal</t>
  </si>
  <si>
    <t>Inflation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</si>
</sst>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_);_(@_)"/>
    <numFmt numFmtId="165" formatCode="0.0000"/>
    <numFmt numFmtId="166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44" fontId="0" fillId="0" borderId="0" xfId="1" applyFont="1"/>
    <xf numFmtId="0" fontId="0" fillId="0" borderId="1" xfId="0" applyBorder="1"/>
    <xf numFmtId="1" fontId="0" fillId="0" borderId="0" xfId="0" applyNumberFormat="1"/>
    <xf numFmtId="44" fontId="0" fillId="0" borderId="0" xfId="1" applyFont="1" applyFill="1" applyBorder="1" applyAlignment="1">
      <alignment horizontal="center"/>
    </xf>
    <xf numFmtId="164" fontId="0" fillId="0" borderId="0" xfId="0" applyNumberFormat="1"/>
    <xf numFmtId="165" fontId="0" fillId="0" borderId="0" xfId="0" applyNumberFormat="1"/>
    <xf numFmtId="14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  <xf numFmtId="9" fontId="0" fillId="0" borderId="0" xfId="6" applyFont="1" applyAlignment="1">
      <alignment horizontal="center"/>
    </xf>
    <xf numFmtId="14" fontId="0" fillId="0" borderId="0" xfId="0" applyNumberFormat="1" applyAlignment="1">
      <alignment horizontal="center"/>
    </xf>
    <xf numFmtId="166" fontId="0" fillId="0" borderId="0" xfId="1" applyNumberFormat="1" applyFont="1" applyAlignment="1">
      <alignment horizontal="center"/>
    </xf>
  </cellXfs>
  <cellStyles count="7">
    <cellStyle name="Comma 2" xfId="4"/>
    <cellStyle name="Currency" xfId="1" builtinId="4"/>
    <cellStyle name="Currency 2" xfId="5"/>
    <cellStyle name="Normal" xfId="0" builtinId="0"/>
    <cellStyle name="Normal 2" xfId="3"/>
    <cellStyle name="Normal 3" xfId="2"/>
    <cellStyle name="Percent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-Def-Sup/2016%20SD%20Resource%20Plan/Price%20Forecasts/Coal_Production_and_Minemouth_Prices_by_Reg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al_Production_and_Minemouth_P"/>
      <sheetName val="Sheet1"/>
    </sheetNames>
    <sheetDataSet>
      <sheetData sheetId="0">
        <row r="33">
          <cell r="H33">
            <v>0.89303937595301164</v>
          </cell>
        </row>
        <row r="34">
          <cell r="H34">
            <v>0.96997093857560746</v>
          </cell>
        </row>
        <row r="35">
          <cell r="H35">
            <v>0.98565015905910858</v>
          </cell>
        </row>
        <row r="36">
          <cell r="H36">
            <v>1.0091183466604803</v>
          </cell>
        </row>
        <row r="37">
          <cell r="H37">
            <v>1.0336297530075091</v>
          </cell>
        </row>
        <row r="38">
          <cell r="H38">
            <v>1.0559131273708142</v>
          </cell>
        </row>
        <row r="39">
          <cell r="H39">
            <v>1.0852508847592628</v>
          </cell>
        </row>
        <row r="40">
          <cell r="H40">
            <v>1.1090587726386811</v>
          </cell>
        </row>
        <row r="41">
          <cell r="H41">
            <v>1.1464435446830663</v>
          </cell>
        </row>
        <row r="42">
          <cell r="H42">
            <v>1.1776018408694011</v>
          </cell>
        </row>
        <row r="43">
          <cell r="H43">
            <v>1.2156083725151205</v>
          </cell>
        </row>
        <row r="44">
          <cell r="H44">
            <v>1.2521221273239582</v>
          </cell>
        </row>
        <row r="45">
          <cell r="H45">
            <v>1.2962179161504226</v>
          </cell>
        </row>
        <row r="46">
          <cell r="H46">
            <v>1.3497654354905826</v>
          </cell>
        </row>
        <row r="47">
          <cell r="H47">
            <v>1.3984529085061597</v>
          </cell>
        </row>
        <row r="48">
          <cell r="H48">
            <v>1.4440975351841872</v>
          </cell>
        </row>
        <row r="49">
          <cell r="H49">
            <v>1.5025788736576629</v>
          </cell>
        </row>
        <row r="50">
          <cell r="H50">
            <v>1.5542218087489417</v>
          </cell>
        </row>
        <row r="51">
          <cell r="H51">
            <v>1.5908165547480722</v>
          </cell>
        </row>
        <row r="52">
          <cell r="H52">
            <v>1.6374737781872168</v>
          </cell>
        </row>
        <row r="53">
          <cell r="H53">
            <v>1.6855830772253748</v>
          </cell>
        </row>
        <row r="54">
          <cell r="H54">
            <v>1.7463094222025966</v>
          </cell>
        </row>
        <row r="55">
          <cell r="H55">
            <v>1.7951877803359093</v>
          </cell>
        </row>
        <row r="56">
          <cell r="H56">
            <v>1.837908184884848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D64"/>
  <sheetViews>
    <sheetView tabSelected="1" zoomScale="70" zoomScaleNormal="70" workbookViewId="0">
      <selection activeCell="L15" sqref="L15"/>
    </sheetView>
  </sheetViews>
  <sheetFormatPr defaultRowHeight="15" x14ac:dyDescent="0.25"/>
  <cols>
    <col min="1" max="1" width="19.5703125" customWidth="1"/>
    <col min="2" max="2" width="11" customWidth="1"/>
    <col min="3" max="10" width="10.7109375" customWidth="1"/>
    <col min="11" max="11" width="2.42578125" customWidth="1"/>
    <col min="12" max="12" width="53.85546875" customWidth="1"/>
    <col min="13" max="13" width="9.7109375" bestFit="1" customWidth="1"/>
    <col min="14" max="14" width="12" style="9" bestFit="1" customWidth="1"/>
    <col min="15" max="17" width="16.5703125" style="12" bestFit="1" customWidth="1"/>
    <col min="23" max="30" width="13.28515625" customWidth="1"/>
  </cols>
  <sheetData>
    <row r="4" spans="1:15" x14ac:dyDescent="0.25">
      <c r="N4" s="10">
        <v>0.02</v>
      </c>
      <c r="O4" s="12" t="s">
        <v>6</v>
      </c>
    </row>
    <row r="7" spans="1:15" x14ac:dyDescent="0.25">
      <c r="A7" s="2"/>
      <c r="B7" s="2">
        <v>2017</v>
      </c>
      <c r="C7" s="2">
        <v>2018</v>
      </c>
      <c r="D7" s="2">
        <v>2019</v>
      </c>
      <c r="E7" s="2">
        <v>2020</v>
      </c>
      <c r="F7" s="2">
        <v>2021</v>
      </c>
      <c r="G7" s="2">
        <v>2022</v>
      </c>
      <c r="H7" s="2">
        <v>2023</v>
      </c>
      <c r="I7" s="2">
        <v>2024</v>
      </c>
      <c r="J7" s="2">
        <v>2025</v>
      </c>
      <c r="K7" s="2"/>
      <c r="L7" s="2"/>
      <c r="M7" s="2"/>
    </row>
    <row r="8" spans="1:15" x14ac:dyDescent="0.25">
      <c r="A8" t="s">
        <v>0</v>
      </c>
      <c r="B8" s="1">
        <v>26.2</v>
      </c>
      <c r="C8">
        <v>25.19</v>
      </c>
      <c r="D8">
        <v>29.36</v>
      </c>
      <c r="E8">
        <v>26.29</v>
      </c>
      <c r="F8">
        <v>28.72</v>
      </c>
    </row>
    <row r="9" spans="1:15" x14ac:dyDescent="0.25">
      <c r="A9" t="s">
        <v>1</v>
      </c>
      <c r="B9" s="1">
        <v>39.140000103157426</v>
      </c>
      <c r="C9" s="1">
        <v>40.31420845505361</v>
      </c>
      <c r="D9" s="1">
        <v>41.52362499062798</v>
      </c>
      <c r="E9" s="1">
        <v>42.769320216451327</v>
      </c>
      <c r="F9" s="1">
        <v>44.052421335718243</v>
      </c>
      <c r="G9" s="1">
        <v>45.37398612583857</v>
      </c>
      <c r="H9" s="1">
        <v>46.735205595364327</v>
      </c>
      <c r="I9" s="1">
        <v>48.137272900896832</v>
      </c>
    </row>
    <row r="10" spans="1:15" x14ac:dyDescent="0.25">
      <c r="A10" t="s">
        <v>2</v>
      </c>
      <c r="B10" s="1">
        <v>34.700000000000003</v>
      </c>
      <c r="C10" s="1">
        <v>39.049999999999997</v>
      </c>
      <c r="D10" s="1">
        <v>39.83</v>
      </c>
      <c r="E10" s="1">
        <v>41.34</v>
      </c>
      <c r="F10" s="1">
        <v>43.1</v>
      </c>
      <c r="G10" s="1">
        <v>44.91</v>
      </c>
      <c r="H10" s="1">
        <v>46.74</v>
      </c>
      <c r="I10" s="1">
        <v>48.47</v>
      </c>
      <c r="J10" s="1">
        <v>50.45</v>
      </c>
    </row>
    <row r="12" spans="1:15" x14ac:dyDescent="0.25">
      <c r="B12" s="3"/>
      <c r="C12" s="3"/>
      <c r="D12" s="3">
        <v>8750</v>
      </c>
      <c r="E12" s="3"/>
      <c r="F12" s="3"/>
      <c r="G12" s="3"/>
      <c r="H12" s="3"/>
      <c r="I12" s="3"/>
      <c r="J12" s="3"/>
    </row>
    <row r="13" spans="1:15" x14ac:dyDescent="0.25">
      <c r="B13">
        <v>7000</v>
      </c>
      <c r="C13">
        <v>8400</v>
      </c>
      <c r="D13">
        <v>8600</v>
      </c>
    </row>
    <row r="14" spans="1:15" x14ac:dyDescent="0.25">
      <c r="B14" t="s">
        <v>3</v>
      </c>
      <c r="C14" t="s">
        <v>4</v>
      </c>
      <c r="D14" t="s">
        <v>5</v>
      </c>
      <c r="G14" t="s">
        <v>3</v>
      </c>
      <c r="H14" t="s">
        <v>4</v>
      </c>
      <c r="I14" t="s">
        <v>5</v>
      </c>
    </row>
    <row r="15" spans="1:15" x14ac:dyDescent="0.25">
      <c r="A15">
        <v>2017</v>
      </c>
      <c r="B15" s="1">
        <f>B8</f>
        <v>26.2</v>
      </c>
      <c r="C15" s="1">
        <f>B9</f>
        <v>39.140000103157426</v>
      </c>
      <c r="D15" s="1">
        <f>B10</f>
        <v>34.700000000000003</v>
      </c>
      <c r="F15">
        <v>2017</v>
      </c>
      <c r="G15" s="1">
        <f>B15/($B$13*(2000/1000000))</f>
        <v>1.8714285714285714</v>
      </c>
      <c r="H15" s="1">
        <f>C15/($C$13*(2000/1000000))</f>
        <v>2.3297619109022278</v>
      </c>
      <c r="I15" s="1">
        <f>D15/($D$12*(2000/1000000))</f>
        <v>1.9828571428571431</v>
      </c>
    </row>
    <row r="16" spans="1:15" x14ac:dyDescent="0.25">
      <c r="A16">
        <v>2018</v>
      </c>
      <c r="B16" s="1">
        <v>25.19</v>
      </c>
      <c r="C16" s="1">
        <v>40.31420845505361</v>
      </c>
      <c r="D16" s="1">
        <v>39.049999999999997</v>
      </c>
      <c r="F16">
        <v>2018</v>
      </c>
      <c r="G16" s="1">
        <f t="shared" ref="G16:G38" si="0">B16/($B$13*(2000/1000000))</f>
        <v>1.7992857142857144</v>
      </c>
      <c r="H16" s="1">
        <f t="shared" ref="H16:H38" si="1">C16/($C$13*(2000/1000000))</f>
        <v>2.3996552651817624</v>
      </c>
      <c r="I16" s="1">
        <f t="shared" ref="I16:I17" si="2">D16/($D$12*(2000/1000000))</f>
        <v>2.2314285714285713</v>
      </c>
    </row>
    <row r="17" spans="1:30" x14ac:dyDescent="0.25">
      <c r="A17">
        <v>2019</v>
      </c>
      <c r="B17" s="1">
        <v>29.36</v>
      </c>
      <c r="C17" s="1">
        <v>41.52362499062798</v>
      </c>
      <c r="D17" s="1">
        <v>39.83</v>
      </c>
      <c r="F17">
        <v>2019</v>
      </c>
      <c r="G17" s="1">
        <f t="shared" si="0"/>
        <v>2.097142857142857</v>
      </c>
      <c r="H17" s="1">
        <f t="shared" si="1"/>
        <v>2.4716443446802367</v>
      </c>
      <c r="I17" s="1">
        <f t="shared" si="2"/>
        <v>2.2759999999999998</v>
      </c>
    </row>
    <row r="18" spans="1:30" x14ac:dyDescent="0.25">
      <c r="A18">
        <v>2020</v>
      </c>
      <c r="B18" s="1">
        <v>26.29</v>
      </c>
      <c r="C18" s="1">
        <v>42.769320216451327</v>
      </c>
      <c r="D18" s="1">
        <v>41.34</v>
      </c>
      <c r="F18">
        <v>2020</v>
      </c>
      <c r="G18" s="1">
        <f t="shared" si="0"/>
        <v>1.8778571428571429</v>
      </c>
      <c r="H18" s="1">
        <f t="shared" si="1"/>
        <v>2.5457928700268644</v>
      </c>
      <c r="I18" s="1">
        <f>D18/($D$13*(2000/1000000))</f>
        <v>2.4034883720930234</v>
      </c>
    </row>
    <row r="19" spans="1:30" x14ac:dyDescent="0.25">
      <c r="A19">
        <v>2021</v>
      </c>
      <c r="B19" s="1">
        <v>28.72</v>
      </c>
      <c r="C19" s="1">
        <v>44.052421335718243</v>
      </c>
      <c r="D19" s="1">
        <v>43.1</v>
      </c>
      <c r="F19">
        <v>2021</v>
      </c>
      <c r="G19" s="1">
        <f t="shared" si="0"/>
        <v>2.0514285714285712</v>
      </c>
      <c r="H19" s="1">
        <f t="shared" si="1"/>
        <v>2.6221679366498951</v>
      </c>
      <c r="I19" s="1">
        <f t="shared" ref="I19:I38" si="3">D19/($D$13*(2000/1000000))</f>
        <v>2.5058139534883721</v>
      </c>
    </row>
    <row r="20" spans="1:30" x14ac:dyDescent="0.25">
      <c r="A20">
        <v>2022</v>
      </c>
      <c r="B20" s="1">
        <f>B19*(1+$N$4)</f>
        <v>29.2944</v>
      </c>
      <c r="C20" s="1">
        <v>45.37398612583857</v>
      </c>
      <c r="D20" s="1">
        <v>44.91</v>
      </c>
      <c r="F20">
        <v>2022</v>
      </c>
      <c r="G20" s="1">
        <f t="shared" si="0"/>
        <v>2.092457142857143</v>
      </c>
      <c r="H20" s="1">
        <f t="shared" si="1"/>
        <v>2.7008325074903912</v>
      </c>
      <c r="I20" s="1">
        <f t="shared" si="3"/>
        <v>2.6110465116279067</v>
      </c>
    </row>
    <row r="21" spans="1:30" x14ac:dyDescent="0.25">
      <c r="A21">
        <v>2023</v>
      </c>
      <c r="B21" s="1">
        <f t="shared" ref="B21:B38" si="4">B20*(1+$N$4)</f>
        <v>29.880288</v>
      </c>
      <c r="C21" s="1">
        <v>46.735205595364327</v>
      </c>
      <c r="D21" s="1">
        <v>46.74</v>
      </c>
      <c r="F21">
        <v>2023</v>
      </c>
      <c r="G21" s="1">
        <f t="shared" si="0"/>
        <v>2.1343062857142856</v>
      </c>
      <c r="H21" s="1">
        <f t="shared" si="1"/>
        <v>2.7818574759145434</v>
      </c>
      <c r="I21" s="1">
        <f t="shared" si="3"/>
        <v>2.7174418604651165</v>
      </c>
    </row>
    <row r="22" spans="1:30" x14ac:dyDescent="0.25">
      <c r="A22">
        <v>2024</v>
      </c>
      <c r="B22" s="1">
        <f t="shared" si="4"/>
        <v>30.477893760000001</v>
      </c>
      <c r="C22" s="1">
        <v>48.137272900896832</v>
      </c>
      <c r="D22" s="1">
        <v>48.47</v>
      </c>
      <c r="F22">
        <v>2024</v>
      </c>
      <c r="G22" s="1">
        <f t="shared" si="0"/>
        <v>2.1769924114285715</v>
      </c>
      <c r="H22" s="1">
        <f t="shared" si="1"/>
        <v>2.865313863148621</v>
      </c>
      <c r="I22" s="1">
        <f t="shared" si="3"/>
        <v>2.8180232558139537</v>
      </c>
      <c r="W22" s="1"/>
      <c r="X22" s="1"/>
      <c r="Y22" s="1"/>
      <c r="Z22" s="1"/>
      <c r="AA22" s="1"/>
      <c r="AB22" s="1"/>
      <c r="AC22" s="1"/>
      <c r="AD22" s="1"/>
    </row>
    <row r="23" spans="1:30" x14ac:dyDescent="0.25">
      <c r="A23">
        <v>2025</v>
      </c>
      <c r="B23" s="1">
        <f t="shared" si="4"/>
        <v>31.087451635200001</v>
      </c>
      <c r="C23" s="1">
        <f>C22*($N$4+1)</f>
        <v>49.100018358914767</v>
      </c>
      <c r="D23" s="1">
        <v>50.45</v>
      </c>
      <c r="F23">
        <v>2025</v>
      </c>
      <c r="G23" s="1">
        <f t="shared" si="0"/>
        <v>2.2205322596571428</v>
      </c>
      <c r="H23" s="1">
        <f t="shared" si="1"/>
        <v>2.9226201404115932</v>
      </c>
      <c r="I23" s="1">
        <f t="shared" si="3"/>
        <v>2.933139534883721</v>
      </c>
    </row>
    <row r="24" spans="1:30" x14ac:dyDescent="0.25">
      <c r="A24">
        <f>A23+1</f>
        <v>2026</v>
      </c>
      <c r="B24" s="1">
        <f t="shared" si="4"/>
        <v>31.709200667904</v>
      </c>
      <c r="C24" s="1">
        <f t="shared" ref="C24:D38" si="5">C23*($N$4+1)</f>
        <v>50.082018726093061</v>
      </c>
      <c r="D24" s="1">
        <f t="shared" si="5"/>
        <v>51.459000000000003</v>
      </c>
      <c r="F24">
        <f>F23+1</f>
        <v>2026</v>
      </c>
      <c r="G24" s="1">
        <f t="shared" si="0"/>
        <v>2.2649429048502858</v>
      </c>
      <c r="H24" s="1">
        <f t="shared" si="1"/>
        <v>2.9810725432198248</v>
      </c>
      <c r="I24" s="1">
        <f t="shared" si="3"/>
        <v>2.9918023255813955</v>
      </c>
    </row>
    <row r="25" spans="1:30" x14ac:dyDescent="0.25">
      <c r="A25">
        <f t="shared" ref="A25:A38" si="6">A24+1</f>
        <v>2027</v>
      </c>
      <c r="B25" s="1">
        <f t="shared" si="4"/>
        <v>32.34338468126208</v>
      </c>
      <c r="C25" s="1">
        <f t="shared" si="5"/>
        <v>51.083659100614923</v>
      </c>
      <c r="D25" s="1">
        <f t="shared" si="5"/>
        <v>52.488180000000007</v>
      </c>
      <c r="F25">
        <f t="shared" ref="F25:F38" si="7">F24+1</f>
        <v>2027</v>
      </c>
      <c r="G25" s="1">
        <f t="shared" si="0"/>
        <v>2.3102417629472916</v>
      </c>
      <c r="H25" s="1">
        <f t="shared" si="1"/>
        <v>3.0406939940842217</v>
      </c>
      <c r="I25" s="1">
        <f t="shared" si="3"/>
        <v>3.0516383720930236</v>
      </c>
    </row>
    <row r="26" spans="1:30" x14ac:dyDescent="0.25">
      <c r="A26">
        <f t="shared" si="6"/>
        <v>2028</v>
      </c>
      <c r="B26" s="1">
        <f t="shared" si="4"/>
        <v>32.990252374887319</v>
      </c>
      <c r="C26" s="1">
        <f t="shared" si="5"/>
        <v>52.105332282627224</v>
      </c>
      <c r="D26" s="1">
        <f t="shared" si="5"/>
        <v>53.537943600000006</v>
      </c>
      <c r="F26">
        <f t="shared" si="7"/>
        <v>2028</v>
      </c>
      <c r="G26" s="1">
        <f t="shared" si="0"/>
        <v>2.356446598206237</v>
      </c>
      <c r="H26" s="1">
        <f t="shared" si="1"/>
        <v>3.1015078739659061</v>
      </c>
      <c r="I26" s="1">
        <f t="shared" si="3"/>
        <v>3.1126711395348843</v>
      </c>
    </row>
    <row r="27" spans="1:30" x14ac:dyDescent="0.25">
      <c r="A27">
        <f t="shared" si="6"/>
        <v>2029</v>
      </c>
      <c r="B27" s="1">
        <f t="shared" si="4"/>
        <v>33.650057422385068</v>
      </c>
      <c r="C27" s="1">
        <f t="shared" si="5"/>
        <v>53.147438928279769</v>
      </c>
      <c r="D27" s="1">
        <f t="shared" si="5"/>
        <v>54.608702472000004</v>
      </c>
      <c r="F27">
        <f t="shared" si="7"/>
        <v>2029</v>
      </c>
      <c r="G27" s="1">
        <f t="shared" si="0"/>
        <v>2.4035755301703619</v>
      </c>
      <c r="H27" s="1">
        <f t="shared" si="1"/>
        <v>3.1635380314452242</v>
      </c>
      <c r="I27" s="1">
        <f t="shared" si="3"/>
        <v>3.174924562325582</v>
      </c>
    </row>
    <row r="28" spans="1:30" x14ac:dyDescent="0.25">
      <c r="A28">
        <f t="shared" si="6"/>
        <v>2030</v>
      </c>
      <c r="B28" s="1">
        <f t="shared" si="4"/>
        <v>34.323058570832771</v>
      </c>
      <c r="C28" s="1">
        <f t="shared" si="5"/>
        <v>54.210387706845367</v>
      </c>
      <c r="D28" s="1">
        <f t="shared" si="5"/>
        <v>55.700876521440009</v>
      </c>
      <c r="F28">
        <f t="shared" si="7"/>
        <v>2030</v>
      </c>
      <c r="G28" s="1">
        <f t="shared" si="0"/>
        <v>2.4516470407737692</v>
      </c>
      <c r="H28" s="1">
        <f t="shared" si="1"/>
        <v>3.2268087920741291</v>
      </c>
      <c r="I28" s="1">
        <f t="shared" si="3"/>
        <v>3.2384230535720935</v>
      </c>
    </row>
    <row r="29" spans="1:30" x14ac:dyDescent="0.25">
      <c r="A29">
        <f t="shared" si="6"/>
        <v>2031</v>
      </c>
      <c r="B29" s="1">
        <f t="shared" si="4"/>
        <v>35.009519742249424</v>
      </c>
      <c r="C29" s="1">
        <f t="shared" si="5"/>
        <v>55.294595460982272</v>
      </c>
      <c r="D29" s="1">
        <f t="shared" si="5"/>
        <v>56.814894051868812</v>
      </c>
      <c r="F29">
        <f t="shared" si="7"/>
        <v>2031</v>
      </c>
      <c r="G29" s="1">
        <f t="shared" si="0"/>
        <v>2.5006799815892444</v>
      </c>
      <c r="H29" s="1">
        <f t="shared" si="1"/>
        <v>3.2913449679156113</v>
      </c>
      <c r="I29" s="1">
        <f t="shared" si="3"/>
        <v>3.3031915146435358</v>
      </c>
    </row>
    <row r="30" spans="1:30" x14ac:dyDescent="0.25">
      <c r="A30">
        <f t="shared" si="6"/>
        <v>2032</v>
      </c>
      <c r="B30" s="1">
        <f t="shared" si="4"/>
        <v>35.709710137094412</v>
      </c>
      <c r="C30" s="1">
        <f t="shared" si="5"/>
        <v>56.400487370201915</v>
      </c>
      <c r="D30" s="1">
        <f t="shared" si="5"/>
        <v>57.951191932906191</v>
      </c>
      <c r="F30">
        <f t="shared" si="7"/>
        <v>2032</v>
      </c>
      <c r="G30" s="1">
        <f t="shared" si="0"/>
        <v>2.5506935812210294</v>
      </c>
      <c r="H30" s="1">
        <f t="shared" si="1"/>
        <v>3.3571718672739235</v>
      </c>
      <c r="I30" s="1">
        <f t="shared" si="3"/>
        <v>3.3692553449364064</v>
      </c>
      <c r="N30" s="11"/>
    </row>
    <row r="31" spans="1:30" x14ac:dyDescent="0.25">
      <c r="A31">
        <f t="shared" si="6"/>
        <v>2033</v>
      </c>
      <c r="B31" s="1">
        <f t="shared" si="4"/>
        <v>36.423904339836298</v>
      </c>
      <c r="C31" s="1">
        <f t="shared" si="5"/>
        <v>57.528497117605951</v>
      </c>
      <c r="D31" s="1">
        <f t="shared" si="5"/>
        <v>59.110215771564313</v>
      </c>
      <c r="F31">
        <f t="shared" si="7"/>
        <v>2033</v>
      </c>
      <c r="G31" s="1">
        <f t="shared" si="0"/>
        <v>2.6017074528454498</v>
      </c>
      <c r="H31" s="1">
        <f t="shared" si="1"/>
        <v>3.4243153046194017</v>
      </c>
      <c r="I31" s="1">
        <f t="shared" si="3"/>
        <v>3.4366404518351348</v>
      </c>
      <c r="N31" s="11"/>
    </row>
    <row r="32" spans="1:30" x14ac:dyDescent="0.25">
      <c r="A32">
        <f t="shared" si="6"/>
        <v>2034</v>
      </c>
      <c r="B32" s="1">
        <f t="shared" si="4"/>
        <v>37.152382426633025</v>
      </c>
      <c r="C32" s="1">
        <f t="shared" si="5"/>
        <v>58.679067059958072</v>
      </c>
      <c r="D32" s="1">
        <f t="shared" si="5"/>
        <v>60.292420086995598</v>
      </c>
      <c r="F32">
        <f t="shared" si="7"/>
        <v>2034</v>
      </c>
      <c r="G32" s="1">
        <f t="shared" si="0"/>
        <v>2.6537416019023587</v>
      </c>
      <c r="H32" s="1">
        <f t="shared" si="1"/>
        <v>3.4928016107117901</v>
      </c>
      <c r="I32" s="1">
        <f t="shared" si="3"/>
        <v>3.5053732608718371</v>
      </c>
      <c r="N32" s="11"/>
    </row>
    <row r="33" spans="1:14" x14ac:dyDescent="0.25">
      <c r="A33">
        <f t="shared" si="6"/>
        <v>2035</v>
      </c>
      <c r="B33" s="1">
        <f t="shared" si="4"/>
        <v>37.895430075165685</v>
      </c>
      <c r="C33" s="1">
        <f t="shared" si="5"/>
        <v>59.852648401157232</v>
      </c>
      <c r="D33" s="1">
        <f t="shared" si="5"/>
        <v>61.498268488735512</v>
      </c>
      <c r="F33">
        <f t="shared" si="7"/>
        <v>2035</v>
      </c>
      <c r="G33" s="1">
        <f t="shared" si="0"/>
        <v>2.7068164339404062</v>
      </c>
      <c r="H33" s="1">
        <f t="shared" si="1"/>
        <v>3.5626576429260255</v>
      </c>
      <c r="I33" s="1">
        <f t="shared" si="3"/>
        <v>3.5754807260892743</v>
      </c>
      <c r="N33" s="11"/>
    </row>
    <row r="34" spans="1:14" x14ac:dyDescent="0.25">
      <c r="A34">
        <f t="shared" si="6"/>
        <v>2036</v>
      </c>
      <c r="B34" s="1">
        <f t="shared" si="4"/>
        <v>38.653338676669001</v>
      </c>
      <c r="C34" s="1">
        <f t="shared" si="5"/>
        <v>61.049701369180376</v>
      </c>
      <c r="D34" s="1">
        <f t="shared" si="5"/>
        <v>62.728233858510222</v>
      </c>
      <c r="F34">
        <f t="shared" si="7"/>
        <v>2036</v>
      </c>
      <c r="G34" s="1">
        <f t="shared" si="0"/>
        <v>2.7609527626192145</v>
      </c>
      <c r="H34" s="1">
        <f t="shared" si="1"/>
        <v>3.633910795784546</v>
      </c>
      <c r="I34" s="1">
        <f t="shared" si="3"/>
        <v>3.6469903406110595</v>
      </c>
      <c r="N34" s="11"/>
    </row>
    <row r="35" spans="1:14" x14ac:dyDescent="0.25">
      <c r="A35">
        <f t="shared" si="6"/>
        <v>2037</v>
      </c>
      <c r="B35" s="1">
        <f t="shared" si="4"/>
        <v>39.426405450202381</v>
      </c>
      <c r="C35" s="1">
        <f t="shared" si="5"/>
        <v>62.270695396563987</v>
      </c>
      <c r="D35" s="1">
        <f t="shared" si="5"/>
        <v>63.982798535680431</v>
      </c>
      <c r="F35">
        <f t="shared" si="7"/>
        <v>2037</v>
      </c>
      <c r="G35" s="1">
        <f t="shared" si="0"/>
        <v>2.8161718178715986</v>
      </c>
      <c r="H35" s="1">
        <f t="shared" si="1"/>
        <v>3.7065890117002374</v>
      </c>
      <c r="I35" s="1">
        <f t="shared" si="3"/>
        <v>3.7199301474232809</v>
      </c>
      <c r="N35" s="11"/>
    </row>
    <row r="36" spans="1:14" x14ac:dyDescent="0.25">
      <c r="A36">
        <f t="shared" si="6"/>
        <v>2038</v>
      </c>
      <c r="B36" s="1">
        <f>B35*(1+$N$4)</f>
        <v>40.214933559206429</v>
      </c>
      <c r="C36" s="1">
        <f t="shared" si="5"/>
        <v>63.516109304495266</v>
      </c>
      <c r="D36" s="1">
        <f t="shared" si="5"/>
        <v>65.262454506394036</v>
      </c>
      <c r="F36">
        <f t="shared" si="7"/>
        <v>2038</v>
      </c>
      <c r="G36" s="1">
        <f t="shared" si="0"/>
        <v>2.8724952542290305</v>
      </c>
      <c r="H36" s="1">
        <f t="shared" si="1"/>
        <v>3.7807207919342418</v>
      </c>
      <c r="I36" s="1">
        <f t="shared" si="3"/>
        <v>3.7943287503717462</v>
      </c>
    </row>
    <row r="37" spans="1:14" x14ac:dyDescent="0.25">
      <c r="A37">
        <f t="shared" si="6"/>
        <v>2039</v>
      </c>
      <c r="B37" s="1">
        <f t="shared" si="4"/>
        <v>41.019232230390557</v>
      </c>
      <c r="C37" s="1">
        <f t="shared" si="5"/>
        <v>64.786431490585173</v>
      </c>
      <c r="D37" s="1">
        <f t="shared" si="5"/>
        <v>66.567703596521923</v>
      </c>
      <c r="F37">
        <f t="shared" si="7"/>
        <v>2039</v>
      </c>
      <c r="G37" s="1">
        <f t="shared" si="0"/>
        <v>2.9299451593136112</v>
      </c>
      <c r="H37" s="1">
        <f t="shared" si="1"/>
        <v>3.8563352077729269</v>
      </c>
      <c r="I37" s="1">
        <f t="shared" si="3"/>
        <v>3.8702153253791818</v>
      </c>
    </row>
    <row r="38" spans="1:14" x14ac:dyDescent="0.25">
      <c r="A38">
        <f t="shared" si="6"/>
        <v>2040</v>
      </c>
      <c r="B38" s="1">
        <f t="shared" si="4"/>
        <v>41.83961687499837</v>
      </c>
      <c r="C38" s="1">
        <f t="shared" si="5"/>
        <v>66.082160120396878</v>
      </c>
      <c r="D38" s="1">
        <f t="shared" si="5"/>
        <v>67.899057668452357</v>
      </c>
      <c r="F38">
        <f t="shared" si="7"/>
        <v>2040</v>
      </c>
      <c r="G38" s="1">
        <f t="shared" si="0"/>
        <v>2.9885440624998836</v>
      </c>
      <c r="H38" s="1">
        <f t="shared" si="1"/>
        <v>3.9334619119283856</v>
      </c>
      <c r="I38" s="1">
        <f t="shared" si="3"/>
        <v>3.9476196318867651</v>
      </c>
      <c r="N38" s="11"/>
    </row>
    <row r="40" spans="1:14" x14ac:dyDescent="0.25">
      <c r="C40" t="s">
        <v>3</v>
      </c>
      <c r="D40" t="s">
        <v>4</v>
      </c>
      <c r="E40" t="s">
        <v>5</v>
      </c>
    </row>
    <row r="41" spans="1:14" x14ac:dyDescent="0.25">
      <c r="A41">
        <v>2017</v>
      </c>
      <c r="B41" s="4">
        <f>[1]Coal_Production_and_Minemouth_P!$H33</f>
        <v>0.89303937595301164</v>
      </c>
      <c r="C41" s="5">
        <f>G15-$B41</f>
        <v>0.9783891954755598</v>
      </c>
      <c r="D41" s="5">
        <f t="shared" ref="D41:E41" si="8">H15-$B41</f>
        <v>1.4367225349492161</v>
      </c>
      <c r="E41" s="5">
        <f t="shared" si="8"/>
        <v>1.0898177669041313</v>
      </c>
    </row>
    <row r="42" spans="1:14" x14ac:dyDescent="0.25">
      <c r="A42">
        <v>2018</v>
      </c>
      <c r="B42" s="4">
        <f>[1]Coal_Production_and_Minemouth_P!$H34</f>
        <v>0.96997093857560746</v>
      </c>
      <c r="C42" s="5">
        <f t="shared" ref="C42:C63" si="9">G16-$B42</f>
        <v>0.82931477571010692</v>
      </c>
      <c r="D42" s="5">
        <f t="shared" ref="D42:D64" si="10">H16-$B42</f>
        <v>1.429684326606155</v>
      </c>
      <c r="E42" s="5">
        <f t="shared" ref="E42:E64" si="11">I16-$B42</f>
        <v>1.2614576328529639</v>
      </c>
    </row>
    <row r="43" spans="1:14" x14ac:dyDescent="0.25">
      <c r="A43">
        <v>2019</v>
      </c>
      <c r="B43" s="4">
        <f>[1]Coal_Production_and_Minemouth_P!$H35</f>
        <v>0.98565015905910858</v>
      </c>
      <c r="C43" s="5">
        <f t="shared" si="9"/>
        <v>1.1114926980837483</v>
      </c>
      <c r="D43" s="5">
        <f t="shared" si="10"/>
        <v>1.4859941856211281</v>
      </c>
      <c r="E43" s="5">
        <f t="shared" si="11"/>
        <v>1.2903498409408911</v>
      </c>
      <c r="G43" s="6"/>
    </row>
    <row r="44" spans="1:14" x14ac:dyDescent="0.25">
      <c r="A44">
        <v>2020</v>
      </c>
      <c r="B44" s="4">
        <f>[1]Coal_Production_and_Minemouth_P!$H36</f>
        <v>1.0091183466604803</v>
      </c>
      <c r="C44" s="5">
        <f t="shared" si="9"/>
        <v>0.86873879619666261</v>
      </c>
      <c r="D44" s="5">
        <f t="shared" si="10"/>
        <v>1.5366745233663841</v>
      </c>
      <c r="E44" s="5">
        <f t="shared" si="11"/>
        <v>1.3943700254325431</v>
      </c>
      <c r="G44" s="6"/>
      <c r="M44" s="7"/>
    </row>
    <row r="45" spans="1:14" x14ac:dyDescent="0.25">
      <c r="A45">
        <v>2021</v>
      </c>
      <c r="B45" s="4">
        <f>[1]Coal_Production_and_Minemouth_P!$H37</f>
        <v>1.0336297530075091</v>
      </c>
      <c r="C45" s="5">
        <f t="shared" si="9"/>
        <v>1.017798818421062</v>
      </c>
      <c r="D45" s="5">
        <f t="shared" si="10"/>
        <v>1.588538183642386</v>
      </c>
      <c r="E45" s="5">
        <f t="shared" si="11"/>
        <v>1.472184200480863</v>
      </c>
      <c r="G45" s="6"/>
      <c r="M45" s="7"/>
    </row>
    <row r="46" spans="1:14" x14ac:dyDescent="0.25">
      <c r="A46">
        <v>2022</v>
      </c>
      <c r="B46" s="4">
        <f>[1]Coal_Production_and_Minemouth_P!$H38</f>
        <v>1.0559131273708142</v>
      </c>
      <c r="C46" s="5">
        <f t="shared" si="9"/>
        <v>1.0365440154863288</v>
      </c>
      <c r="D46" s="5">
        <f t="shared" si="10"/>
        <v>1.6449193801195769</v>
      </c>
      <c r="E46" s="5">
        <f t="shared" si="11"/>
        <v>1.5551333842570925</v>
      </c>
      <c r="G46" s="6"/>
      <c r="M46" s="7"/>
    </row>
    <row r="47" spans="1:14" x14ac:dyDescent="0.25">
      <c r="A47">
        <v>2023</v>
      </c>
      <c r="B47" s="4">
        <f>[1]Coal_Production_and_Minemouth_P!$H39</f>
        <v>1.0852508847592628</v>
      </c>
      <c r="C47" s="5">
        <f t="shared" si="9"/>
        <v>1.0490554009550228</v>
      </c>
      <c r="D47" s="5">
        <f t="shared" si="10"/>
        <v>1.6966065911552806</v>
      </c>
      <c r="E47" s="5">
        <f t="shared" si="11"/>
        <v>1.6321909757058537</v>
      </c>
      <c r="G47" s="6"/>
      <c r="M47" s="7"/>
    </row>
    <row r="48" spans="1:14" x14ac:dyDescent="0.25">
      <c r="A48">
        <v>2024</v>
      </c>
      <c r="B48" s="4">
        <f>[1]Coal_Production_and_Minemouth_P!$H40</f>
        <v>1.1090587726386811</v>
      </c>
      <c r="C48" s="5">
        <f t="shared" si="9"/>
        <v>1.0679336387898903</v>
      </c>
      <c r="D48" s="5">
        <f t="shared" si="10"/>
        <v>1.7562550905099399</v>
      </c>
      <c r="E48" s="5">
        <f t="shared" si="11"/>
        <v>1.7089644831752726</v>
      </c>
      <c r="G48" s="6"/>
      <c r="M48" s="7"/>
    </row>
    <row r="49" spans="1:13" x14ac:dyDescent="0.25">
      <c r="A49">
        <v>2025</v>
      </c>
      <c r="B49" s="4">
        <f>[1]Coal_Production_and_Minemouth_P!$H41</f>
        <v>1.1464435446830663</v>
      </c>
      <c r="C49" s="5">
        <f t="shared" si="9"/>
        <v>1.0740887149740765</v>
      </c>
      <c r="D49" s="5">
        <f t="shared" si="10"/>
        <v>1.7761765957285269</v>
      </c>
      <c r="E49" s="5">
        <f t="shared" si="11"/>
        <v>1.7866959902006547</v>
      </c>
      <c r="G49" s="6"/>
      <c r="H49" s="7"/>
      <c r="M49" s="7"/>
    </row>
    <row r="50" spans="1:13" x14ac:dyDescent="0.25">
      <c r="A50">
        <f>A49+1</f>
        <v>2026</v>
      </c>
      <c r="B50" s="4">
        <f>[1]Coal_Production_and_Minemouth_P!$H42</f>
        <v>1.1776018408694011</v>
      </c>
      <c r="C50" s="5">
        <f t="shared" si="9"/>
        <v>1.0873410639808847</v>
      </c>
      <c r="D50" s="5">
        <f t="shared" si="10"/>
        <v>1.8034707023504237</v>
      </c>
      <c r="E50" s="5">
        <f t="shared" si="11"/>
        <v>1.8142004847119944</v>
      </c>
      <c r="G50" s="6"/>
    </row>
    <row r="51" spans="1:13" x14ac:dyDescent="0.25">
      <c r="A51">
        <f t="shared" ref="A51:A64" si="12">A50+1</f>
        <v>2027</v>
      </c>
      <c r="B51" s="4">
        <f>[1]Coal_Production_and_Minemouth_P!$H43</f>
        <v>1.2156083725151205</v>
      </c>
      <c r="C51" s="5">
        <f t="shared" si="9"/>
        <v>1.094633390432171</v>
      </c>
      <c r="D51" s="5">
        <f t="shared" si="10"/>
        <v>1.8250856215691011</v>
      </c>
      <c r="E51" s="5">
        <f t="shared" si="11"/>
        <v>1.836029999577903</v>
      </c>
      <c r="G51" s="6"/>
    </row>
    <row r="52" spans="1:13" x14ac:dyDescent="0.25">
      <c r="A52">
        <f t="shared" si="12"/>
        <v>2028</v>
      </c>
      <c r="B52" s="4">
        <f>[1]Coal_Production_and_Minemouth_P!$H44</f>
        <v>1.2521221273239582</v>
      </c>
      <c r="C52" s="5">
        <f t="shared" si="9"/>
        <v>1.1043244708822788</v>
      </c>
      <c r="D52" s="5">
        <f t="shared" si="10"/>
        <v>1.8493857466419479</v>
      </c>
      <c r="E52" s="5">
        <f t="shared" si="11"/>
        <v>1.8605490122109261</v>
      </c>
      <c r="G52" s="8"/>
      <c r="M52" s="7"/>
    </row>
    <row r="53" spans="1:13" x14ac:dyDescent="0.25">
      <c r="A53">
        <f t="shared" si="12"/>
        <v>2029</v>
      </c>
      <c r="B53" s="4">
        <f>[1]Coal_Production_and_Minemouth_P!$H45</f>
        <v>1.2962179161504226</v>
      </c>
      <c r="C53" s="5">
        <f t="shared" si="9"/>
        <v>1.1073576140199393</v>
      </c>
      <c r="D53" s="5">
        <f t="shared" si="10"/>
        <v>1.8673201152948016</v>
      </c>
      <c r="E53" s="5">
        <f t="shared" si="11"/>
        <v>1.8787066461751594</v>
      </c>
      <c r="G53" s="8"/>
    </row>
    <row r="54" spans="1:13" x14ac:dyDescent="0.25">
      <c r="A54">
        <f t="shared" si="12"/>
        <v>2030</v>
      </c>
      <c r="B54" s="4">
        <f>[1]Coal_Production_and_Minemouth_P!$H46</f>
        <v>1.3497654354905826</v>
      </c>
      <c r="C54" s="5">
        <f t="shared" si="9"/>
        <v>1.1018816052831866</v>
      </c>
      <c r="D54" s="5">
        <f t="shared" si="10"/>
        <v>1.8770433565835465</v>
      </c>
      <c r="E54" s="5">
        <f t="shared" si="11"/>
        <v>1.8886576180815109</v>
      </c>
      <c r="G54" s="8"/>
    </row>
    <row r="55" spans="1:13" x14ac:dyDescent="0.25">
      <c r="A55">
        <f t="shared" si="12"/>
        <v>2031</v>
      </c>
      <c r="B55" s="4">
        <f>[1]Coal_Production_and_Minemouth_P!$H47</f>
        <v>1.3984529085061597</v>
      </c>
      <c r="C55" s="5">
        <f t="shared" si="9"/>
        <v>1.1022270730830848</v>
      </c>
      <c r="D55" s="5">
        <f t="shared" si="10"/>
        <v>1.8928920594094516</v>
      </c>
      <c r="E55" s="5">
        <f t="shared" si="11"/>
        <v>1.9047386061373761</v>
      </c>
      <c r="G55" s="8"/>
    </row>
    <row r="56" spans="1:13" x14ac:dyDescent="0.25">
      <c r="A56">
        <f t="shared" si="12"/>
        <v>2032</v>
      </c>
      <c r="B56" s="4">
        <f>[1]Coal_Production_and_Minemouth_P!$H48</f>
        <v>1.4440975351841872</v>
      </c>
      <c r="C56" s="5">
        <f t="shared" si="9"/>
        <v>1.1065960460368423</v>
      </c>
      <c r="D56" s="5">
        <f t="shared" si="10"/>
        <v>1.9130743320897363</v>
      </c>
      <c r="E56" s="5">
        <f>I30-$B56</f>
        <v>1.9251578097522193</v>
      </c>
      <c r="G56" s="8"/>
    </row>
    <row r="57" spans="1:13" x14ac:dyDescent="0.25">
      <c r="A57">
        <f t="shared" si="12"/>
        <v>2033</v>
      </c>
      <c r="B57" s="4">
        <f>[1]Coal_Production_and_Minemouth_P!$H49</f>
        <v>1.5025788736576629</v>
      </c>
      <c r="C57" s="5">
        <f t="shared" si="9"/>
        <v>1.0991285791877869</v>
      </c>
      <c r="D57" s="5">
        <f t="shared" si="10"/>
        <v>1.9217364309617389</v>
      </c>
      <c r="E57" s="5">
        <f t="shared" si="11"/>
        <v>1.9340615781774719</v>
      </c>
      <c r="G57" s="8"/>
    </row>
    <row r="58" spans="1:13" x14ac:dyDescent="0.25">
      <c r="A58">
        <f t="shared" si="12"/>
        <v>2034</v>
      </c>
      <c r="B58" s="4">
        <f>[1]Coal_Production_and_Minemouth_P!$H50</f>
        <v>1.5542218087489417</v>
      </c>
      <c r="C58" s="5">
        <f t="shared" si="9"/>
        <v>1.0995197931534171</v>
      </c>
      <c r="D58" s="5">
        <f t="shared" si="10"/>
        <v>1.9385798019628484</v>
      </c>
      <c r="E58" s="5">
        <f t="shared" si="11"/>
        <v>1.9511514521228954</v>
      </c>
      <c r="G58" s="8"/>
    </row>
    <row r="59" spans="1:13" x14ac:dyDescent="0.25">
      <c r="A59">
        <f t="shared" si="12"/>
        <v>2035</v>
      </c>
      <c r="B59" s="4">
        <f>[1]Coal_Production_and_Minemouth_P!$H51</f>
        <v>1.5908165547480722</v>
      </c>
      <c r="C59" s="5">
        <f t="shared" si="9"/>
        <v>1.115999879192334</v>
      </c>
      <c r="D59" s="5">
        <f t="shared" si="10"/>
        <v>1.9718410881779533</v>
      </c>
      <c r="E59" s="5">
        <f t="shared" si="11"/>
        <v>1.9846641713412021</v>
      </c>
      <c r="G59" s="6"/>
    </row>
    <row r="60" spans="1:13" x14ac:dyDescent="0.25">
      <c r="A60">
        <f t="shared" si="12"/>
        <v>2036</v>
      </c>
      <c r="B60" s="4">
        <f>[1]Coal_Production_and_Minemouth_P!$H52</f>
        <v>1.6374737781872168</v>
      </c>
      <c r="C60" s="5">
        <f t="shared" si="9"/>
        <v>1.1234789844319977</v>
      </c>
      <c r="D60" s="5">
        <f t="shared" si="10"/>
        <v>1.9964370175973292</v>
      </c>
      <c r="E60" s="5">
        <f t="shared" si="11"/>
        <v>2.0095165624238427</v>
      </c>
      <c r="G60" s="3"/>
    </row>
    <row r="61" spans="1:13" x14ac:dyDescent="0.25">
      <c r="A61">
        <f t="shared" si="12"/>
        <v>2037</v>
      </c>
      <c r="B61" s="4">
        <f>[1]Coal_Production_and_Minemouth_P!$H53</f>
        <v>1.6855830772253748</v>
      </c>
      <c r="C61" s="5">
        <f t="shared" si="9"/>
        <v>1.1305887406462238</v>
      </c>
      <c r="D61" s="5">
        <f t="shared" si="10"/>
        <v>2.0210059344748625</v>
      </c>
      <c r="E61" s="5">
        <f t="shared" si="11"/>
        <v>2.0343470701979061</v>
      </c>
      <c r="G61" s="3"/>
    </row>
    <row r="62" spans="1:13" x14ac:dyDescent="0.25">
      <c r="A62">
        <f t="shared" si="12"/>
        <v>2038</v>
      </c>
      <c r="B62" s="4">
        <f>[1]Coal_Production_and_Minemouth_P!$H54</f>
        <v>1.7463094222025966</v>
      </c>
      <c r="C62" s="5">
        <f t="shared" si="9"/>
        <v>1.126185832026434</v>
      </c>
      <c r="D62" s="5">
        <f t="shared" si="10"/>
        <v>2.0344113697316453</v>
      </c>
      <c r="E62" s="5">
        <f t="shared" si="11"/>
        <v>2.0480193281691497</v>
      </c>
      <c r="G62" s="3"/>
    </row>
    <row r="63" spans="1:13" x14ac:dyDescent="0.25">
      <c r="A63">
        <f t="shared" si="12"/>
        <v>2039</v>
      </c>
      <c r="B63" s="4">
        <f>[1]Coal_Production_and_Minemouth_P!$H55</f>
        <v>1.7951877803359093</v>
      </c>
      <c r="C63" s="5">
        <f t="shared" si="9"/>
        <v>1.1347573789777019</v>
      </c>
      <c r="D63" s="5">
        <f t="shared" si="10"/>
        <v>2.0611474274370174</v>
      </c>
      <c r="E63" s="5">
        <f t="shared" si="11"/>
        <v>2.0750275450432722</v>
      </c>
      <c r="G63" s="3"/>
    </row>
    <row r="64" spans="1:13" x14ac:dyDescent="0.25">
      <c r="A64">
        <f t="shared" si="12"/>
        <v>2040</v>
      </c>
      <c r="B64" s="4">
        <f>[1]Coal_Production_and_Minemouth_P!$H56</f>
        <v>1.837908184884848</v>
      </c>
      <c r="C64" s="5">
        <f>G38-$B64</f>
        <v>1.1506358776150356</v>
      </c>
      <c r="D64" s="5">
        <f t="shared" si="10"/>
        <v>2.0955537270435376</v>
      </c>
      <c r="E64" s="5">
        <f t="shared" si="11"/>
        <v>2.1097114470019172</v>
      </c>
      <c r="G64" s="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9" sqref="D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Nortwhestern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Barnes, Michael</dc:creator>
  <cp:lastModifiedBy>Hansen, Luke</cp:lastModifiedBy>
  <cp:lastPrinted>2016-07-19T21:59:15Z</cp:lastPrinted>
  <dcterms:created xsi:type="dcterms:W3CDTF">2016-03-04T17:17:22Z</dcterms:created>
  <dcterms:modified xsi:type="dcterms:W3CDTF">2016-11-08T20:22:03Z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{3BD41746-4D32-4FA0-8A27-FE930CC97DE9}</vt:lpwstr>
  </property>
</Properties>
</file>